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03\60\06634_6R\drainage\spreadsheets\"/>
    </mc:Choice>
  </mc:AlternateContent>
  <bookViews>
    <workbookView xWindow="120" yWindow="75" windowWidth="18960" windowHeight="12345"/>
  </bookViews>
  <sheets>
    <sheet name="Surcharge Trench Sta. 3007+46" sheetId="5" r:id="rId1"/>
    <sheet name="Surcharge Loads" sheetId="7" r:id="rId2"/>
    <sheet name="Surcharge Trench Cd backed in" sheetId="8" r:id="rId3"/>
  </sheets>
  <definedNames>
    <definedName name="_xlnm.Print_Area" localSheetId="2">'Surcharge Trench Cd backed in'!$A$1:$S$39</definedName>
    <definedName name="_xlnm.Print_Area" localSheetId="0">'Surcharge Trench Sta. 3007+46'!$A$1:$S$39</definedName>
  </definedNames>
  <calcPr calcId="162913"/>
</workbook>
</file>

<file path=xl/calcChain.xml><?xml version="1.0" encoding="utf-8"?>
<calcChain xmlns="http://schemas.openxmlformats.org/spreadsheetml/2006/main">
  <c r="J26" i="8" l="1"/>
  <c r="J23" i="8" s="1"/>
  <c r="J30" i="8" s="1"/>
  <c r="J10" i="8" s="1"/>
  <c r="J12" i="8" s="1"/>
  <c r="B30" i="8" s="1"/>
  <c r="B21" i="8"/>
  <c r="E33" i="8" s="1"/>
  <c r="D20" i="8"/>
  <c r="B20" i="8"/>
  <c r="J18" i="8"/>
  <c r="J17" i="8"/>
  <c r="J16" i="8"/>
  <c r="B35" i="8" l="1"/>
  <c r="B37" i="8" s="1"/>
  <c r="E3" i="7"/>
  <c r="F3" i="7"/>
  <c r="D20" i="5"/>
  <c r="B20" i="5"/>
  <c r="B21" i="5"/>
  <c r="H3" i="7" l="1"/>
  <c r="J17" i="5"/>
  <c r="J16" i="5" s="1"/>
  <c r="J18" i="5"/>
  <c r="J26" i="5"/>
  <c r="E33" i="5"/>
  <c r="J23" i="5" l="1"/>
  <c r="J30" i="5" s="1"/>
  <c r="J10" i="5" s="1"/>
  <c r="J12" i="5" s="1"/>
  <c r="B30" i="5" s="1"/>
  <c r="B35" i="5" s="1"/>
  <c r="B37" i="5" s="1"/>
  <c r="G3" i="7"/>
  <c r="I3" i="7" s="1"/>
</calcChain>
</file>

<file path=xl/sharedStrings.xml><?xml version="1.0" encoding="utf-8"?>
<sst xmlns="http://schemas.openxmlformats.org/spreadsheetml/2006/main" count="173" uniqueCount="95">
  <si>
    <r>
      <t>C</t>
    </r>
    <r>
      <rPr>
        <vertAlign val="subscript"/>
        <sz val="11"/>
        <color theme="1"/>
        <rFont val="Calibri"/>
        <family val="2"/>
        <scheme val="minor"/>
      </rPr>
      <t xml:space="preserve">d </t>
    </r>
    <r>
      <rPr>
        <sz val="11"/>
        <color theme="1"/>
        <rFont val="Calibri"/>
        <family val="2"/>
        <scheme val="minor"/>
      </rPr>
      <t>=</t>
    </r>
  </si>
  <si>
    <r>
      <t>B</t>
    </r>
    <r>
      <rPr>
        <vertAlign val="subscript"/>
        <sz val="11"/>
        <color theme="1"/>
        <rFont val="Calibri"/>
        <family val="2"/>
        <scheme val="minor"/>
      </rPr>
      <t xml:space="preserve">d </t>
    </r>
    <r>
      <rPr>
        <sz val="11"/>
        <color theme="1"/>
        <rFont val="Calibri"/>
        <family val="2"/>
        <scheme val="minor"/>
      </rPr>
      <t>=</t>
    </r>
  </si>
  <si>
    <r>
      <t>C</t>
    </r>
    <r>
      <rPr>
        <vertAlign val="subscript"/>
        <sz val="11"/>
        <color theme="1"/>
        <rFont val="Calibri"/>
        <family val="2"/>
        <scheme val="minor"/>
      </rPr>
      <t>s</t>
    </r>
    <r>
      <rPr>
        <sz val="11"/>
        <color theme="1"/>
        <rFont val="Calibri"/>
        <family val="2"/>
        <scheme val="minor"/>
      </rPr>
      <t xml:space="preserve"> = </t>
    </r>
  </si>
  <si>
    <t>H =</t>
  </si>
  <si>
    <t>Height of surcharge fill, feet</t>
  </si>
  <si>
    <r>
      <t>H</t>
    </r>
    <r>
      <rPr>
        <vertAlign val="subscript"/>
        <sz val="11"/>
        <color theme="1"/>
        <rFont val="Calibri"/>
        <family val="2"/>
        <scheme val="minor"/>
      </rPr>
      <t>cd</t>
    </r>
    <r>
      <rPr>
        <sz val="11"/>
        <color theme="1"/>
        <rFont val="Calibri"/>
        <family val="2"/>
        <scheme val="minor"/>
      </rPr>
      <t xml:space="preserve"> =</t>
    </r>
  </si>
  <si>
    <r>
      <t>H</t>
    </r>
    <r>
      <rPr>
        <vertAlign val="subscript"/>
        <sz val="11"/>
        <color theme="1"/>
        <rFont val="Calibri"/>
        <family val="2"/>
        <scheme val="minor"/>
      </rPr>
      <t>cs</t>
    </r>
    <r>
      <rPr>
        <sz val="11"/>
        <color theme="1"/>
        <rFont val="Calibri"/>
        <family val="2"/>
        <scheme val="minor"/>
      </rPr>
      <t xml:space="preserve"> =</t>
    </r>
  </si>
  <si>
    <t>Height of existing fill over existing pipe, feet</t>
  </si>
  <si>
    <t>B. assume soil weight of 125 pcf, moist sand/gravel</t>
  </si>
  <si>
    <t>C. assume surcharge fill w/o settlement</t>
  </si>
  <si>
    <t>load coef. For surcharge fill, figure 4.34, page 4-50</t>
  </si>
  <si>
    <r>
      <t>W</t>
    </r>
    <r>
      <rPr>
        <vertAlign val="subscript"/>
        <sz val="11"/>
        <color theme="1"/>
        <rFont val="Calibri"/>
        <family val="2"/>
        <scheme val="minor"/>
      </rPr>
      <t>d</t>
    </r>
    <r>
      <rPr>
        <sz val="11"/>
        <color theme="1"/>
        <rFont val="Calibri"/>
        <family val="2"/>
        <scheme val="minor"/>
      </rPr>
      <t xml:space="preserve"> = </t>
    </r>
  </si>
  <si>
    <t>earth load, pounds per liner foot</t>
  </si>
  <si>
    <t>A =</t>
  </si>
  <si>
    <t>N =</t>
  </si>
  <si>
    <t>x =</t>
  </si>
  <si>
    <t>q =</t>
  </si>
  <si>
    <r>
      <t>q = mK / C</t>
    </r>
    <r>
      <rPr>
        <vertAlign val="subscript"/>
        <sz val="11"/>
        <color theme="1"/>
        <rFont val="Calibri"/>
        <family val="2"/>
        <scheme val="minor"/>
      </rPr>
      <t>c</t>
    </r>
    <r>
      <rPr>
        <sz val="11"/>
        <color theme="1"/>
        <rFont val="Calibri"/>
        <family val="2"/>
        <scheme val="minor"/>
      </rPr>
      <t xml:space="preserve"> *(H / B</t>
    </r>
    <r>
      <rPr>
        <vertAlign val="subscript"/>
        <sz val="11"/>
        <color theme="1"/>
        <rFont val="Calibri"/>
        <family val="2"/>
        <scheme val="minor"/>
      </rPr>
      <t xml:space="preserve">c </t>
    </r>
    <r>
      <rPr>
        <sz val="11"/>
        <color theme="1"/>
        <rFont val="Calibri"/>
        <family val="2"/>
        <scheme val="minor"/>
      </rPr>
      <t>+ m / 2)</t>
    </r>
  </si>
  <si>
    <t>m =</t>
  </si>
  <si>
    <t>K =</t>
  </si>
  <si>
    <r>
      <t>C</t>
    </r>
    <r>
      <rPr>
        <vertAlign val="subscript"/>
        <sz val="11"/>
        <color theme="1"/>
        <rFont val="Calibri"/>
        <family val="2"/>
        <scheme val="minor"/>
      </rPr>
      <t>c</t>
    </r>
    <r>
      <rPr>
        <sz val="11"/>
        <color theme="1"/>
        <rFont val="Calibri"/>
        <family val="2"/>
        <scheme val="minor"/>
      </rPr>
      <t xml:space="preserve"> =</t>
    </r>
  </si>
  <si>
    <r>
      <t>B</t>
    </r>
    <r>
      <rPr>
        <vertAlign val="subscript"/>
        <sz val="11"/>
        <color theme="1"/>
        <rFont val="Calibri"/>
        <family val="2"/>
        <scheme val="minor"/>
      </rPr>
      <t xml:space="preserve">c </t>
    </r>
    <r>
      <rPr>
        <sz val="11"/>
        <color theme="1"/>
        <rFont val="Calibri"/>
        <family val="2"/>
        <scheme val="minor"/>
      </rPr>
      <t>=</t>
    </r>
  </si>
  <si>
    <t>outside dia. Of pipe</t>
  </si>
  <si>
    <t>outside pipe dia. / cover height over top of pipe</t>
  </si>
  <si>
    <t>load coefficient for positive projection pipe, figure 4.11, page 4-17</t>
  </si>
  <si>
    <t>total earth height above top of pipe</t>
  </si>
  <si>
    <t>S =</t>
  </si>
  <si>
    <t>inside dia. Of pipe</t>
  </si>
  <si>
    <t>ratio of the total lateral pressure to total vertical load</t>
  </si>
  <si>
    <r>
      <t>pipe supporting strength = F.S. * W</t>
    </r>
    <r>
      <rPr>
        <vertAlign val="subscript"/>
        <sz val="11"/>
        <color theme="1"/>
        <rFont val="Calibri"/>
        <family val="2"/>
        <scheme val="minor"/>
      </rPr>
      <t>d</t>
    </r>
  </si>
  <si>
    <t>Figuring the D-Load (page 4-67)</t>
  </si>
  <si>
    <r>
      <t>Required T.E.B = (W</t>
    </r>
    <r>
      <rPr>
        <vertAlign val="subscript"/>
        <sz val="11"/>
        <color theme="1"/>
        <rFont val="Calibri"/>
        <family val="2"/>
        <scheme val="minor"/>
      </rPr>
      <t>d</t>
    </r>
    <r>
      <rPr>
        <sz val="11"/>
        <color theme="1"/>
        <rFont val="Calibri"/>
        <family val="2"/>
        <scheme val="minor"/>
      </rPr>
      <t>*F.S.) / B</t>
    </r>
    <r>
      <rPr>
        <vertAlign val="subscript"/>
        <sz val="11"/>
        <color theme="1"/>
        <rFont val="Calibri"/>
        <family val="2"/>
        <scheme val="minor"/>
      </rPr>
      <t>f</t>
    </r>
  </si>
  <si>
    <t>D-Load = T.E.B. / S</t>
  </si>
  <si>
    <t xml:space="preserve">D-Load = </t>
  </si>
  <si>
    <r>
      <t>B</t>
    </r>
    <r>
      <rPr>
        <vertAlign val="subscript"/>
        <sz val="11"/>
        <color theme="1"/>
        <rFont val="Calibri"/>
        <family val="2"/>
        <scheme val="minor"/>
      </rPr>
      <t>f</t>
    </r>
    <r>
      <rPr>
        <sz val="11"/>
        <color theme="1"/>
        <rFont val="Calibri"/>
        <family val="2"/>
        <scheme val="minor"/>
      </rPr>
      <t xml:space="preserve"> = </t>
    </r>
  </si>
  <si>
    <t>Ref. material - Concrete Pipe Handbook - third printing 1988</t>
  </si>
  <si>
    <t>ratio of the unit lateral soil pressure, a value of 0.33 ussally is sufficient</t>
  </si>
  <si>
    <t>initial trench width installation at top of pipe, feet</t>
  </si>
  <si>
    <t>Earth Loads including Surcharge Load - pounds per liner foot (page 4-48)</t>
  </si>
  <si>
    <r>
      <t>B</t>
    </r>
    <r>
      <rPr>
        <vertAlign val="subscript"/>
        <sz val="11"/>
        <color theme="1"/>
        <rFont val="Calibri"/>
        <family val="2"/>
        <scheme val="minor"/>
      </rPr>
      <t>f</t>
    </r>
    <r>
      <rPr>
        <sz val="11"/>
        <color theme="1"/>
        <rFont val="Calibri"/>
        <family val="2"/>
        <scheme val="minor"/>
      </rPr>
      <t xml:space="preserve"> =A /N - xq</t>
    </r>
  </si>
  <si>
    <t>a constant corresponding to the shape of the pipe, circular pipe is 1.431</t>
  </si>
  <si>
    <t>a function of the distribution of the vertical load and vertical reaction, table 4.14 page 4-64</t>
  </si>
  <si>
    <t>vertical projection of pipe which active lateral pressure is effective,  table 4.15 page 4-64</t>
  </si>
  <si>
    <t>ratio of total lateral pressure to total vertical load</t>
  </si>
  <si>
    <r>
      <t>B</t>
    </r>
    <r>
      <rPr>
        <vertAlign val="subscript"/>
        <sz val="11"/>
        <color theme="1"/>
        <rFont val="Calibri"/>
        <family val="2"/>
        <scheme val="minor"/>
      </rPr>
      <t>f</t>
    </r>
    <r>
      <rPr>
        <sz val="11"/>
        <color theme="1"/>
        <rFont val="Calibri"/>
        <family val="2"/>
        <scheme val="minor"/>
      </rPr>
      <t xml:space="preserve"> =</t>
    </r>
  </si>
  <si>
    <t>bedding factor</t>
  </si>
  <si>
    <r>
      <t>H/B</t>
    </r>
    <r>
      <rPr>
        <vertAlign val="subscript"/>
        <sz val="11"/>
        <color theme="1"/>
        <rFont val="Calibri"/>
        <family val="2"/>
        <scheme val="minor"/>
      </rPr>
      <t>c</t>
    </r>
    <r>
      <rPr>
        <sz val="11"/>
        <color theme="1"/>
        <rFont val="Calibri"/>
        <family val="2"/>
        <scheme val="minor"/>
      </rPr>
      <t xml:space="preserve"> =</t>
    </r>
  </si>
  <si>
    <t>initial fill over top of pipe</t>
  </si>
  <si>
    <t>ratio</t>
  </si>
  <si>
    <r>
      <t>B</t>
    </r>
    <r>
      <rPr>
        <vertAlign val="subscript"/>
        <sz val="11"/>
        <color theme="1"/>
        <rFont val="Calibri"/>
        <family val="2"/>
        <scheme val="minor"/>
      </rPr>
      <t>d</t>
    </r>
    <r>
      <rPr>
        <sz val="11"/>
        <color theme="1"/>
        <rFont val="Calibri"/>
        <family val="2"/>
        <scheme val="minor"/>
      </rPr>
      <t>/B</t>
    </r>
    <r>
      <rPr>
        <vertAlign val="subscript"/>
        <sz val="11"/>
        <color theme="1"/>
        <rFont val="Calibri"/>
        <family val="2"/>
        <scheme val="minor"/>
      </rPr>
      <t>c</t>
    </r>
    <r>
      <rPr>
        <sz val="11"/>
        <color theme="1"/>
        <rFont val="Calibri"/>
        <family val="2"/>
        <scheme val="minor"/>
      </rPr>
      <t xml:space="preserve"> =</t>
    </r>
  </si>
  <si>
    <t>ratio, figure 4.5, page 4-7</t>
  </si>
  <si>
    <r>
      <t>r</t>
    </r>
    <r>
      <rPr>
        <vertAlign val="subscript"/>
        <sz val="11"/>
        <color theme="1"/>
        <rFont val="Calibri"/>
        <family val="2"/>
        <scheme val="minor"/>
      </rPr>
      <t>sd</t>
    </r>
    <r>
      <rPr>
        <sz val="11"/>
        <color theme="1"/>
        <rFont val="Calibri"/>
        <family val="2"/>
        <scheme val="minor"/>
      </rPr>
      <t>P</t>
    </r>
  </si>
  <si>
    <t>fixed bedding factor, trench, page 4-56, figure 4.39</t>
  </si>
  <si>
    <t>load coef. For initial trench installation, figure 4.4, page 4-5</t>
  </si>
  <si>
    <r>
      <t>w</t>
    </r>
    <r>
      <rPr>
        <vertAlign val="subscript"/>
        <sz val="11"/>
        <color theme="1"/>
        <rFont val="Calibri"/>
        <family val="2"/>
        <scheme val="minor"/>
      </rPr>
      <t>i</t>
    </r>
    <r>
      <rPr>
        <sz val="11"/>
        <color theme="1"/>
        <rFont val="Calibri"/>
        <family val="2"/>
        <scheme val="minor"/>
      </rPr>
      <t xml:space="preserve"> =</t>
    </r>
  </si>
  <si>
    <t>weight of initial backfill, pcf</t>
  </si>
  <si>
    <t>weight of surcharge backfill, pcf</t>
  </si>
  <si>
    <r>
      <t>w</t>
    </r>
    <r>
      <rPr>
        <vertAlign val="subscript"/>
        <sz val="11"/>
        <color theme="1"/>
        <rFont val="Calibri"/>
        <family val="2"/>
        <scheme val="minor"/>
      </rPr>
      <t>s</t>
    </r>
    <r>
      <rPr>
        <sz val="11"/>
        <color theme="1"/>
        <rFont val="Calibri"/>
        <family val="2"/>
        <scheme val="minor"/>
      </rPr>
      <t xml:space="preserve"> =</t>
    </r>
  </si>
  <si>
    <r>
      <t>W</t>
    </r>
    <r>
      <rPr>
        <vertAlign val="subscript"/>
        <sz val="11"/>
        <color theme="1"/>
        <rFont val="Calibri"/>
        <family val="2"/>
        <scheme val="minor"/>
      </rPr>
      <t>d</t>
    </r>
    <r>
      <rPr>
        <sz val="11"/>
        <color theme="1"/>
        <rFont val="Calibri"/>
        <family val="2"/>
        <scheme val="minor"/>
      </rPr>
      <t xml:space="preserve"> = C</t>
    </r>
    <r>
      <rPr>
        <vertAlign val="subscript"/>
        <sz val="11"/>
        <color theme="1"/>
        <rFont val="Calibri"/>
        <family val="2"/>
        <scheme val="minor"/>
      </rPr>
      <t>d</t>
    </r>
    <r>
      <rPr>
        <sz val="11"/>
        <color theme="1"/>
        <rFont val="Calibri"/>
        <family val="2"/>
        <scheme val="minor"/>
      </rPr>
      <t xml:space="preserve"> w</t>
    </r>
    <r>
      <rPr>
        <vertAlign val="subscript"/>
        <sz val="11"/>
        <color theme="1"/>
        <rFont val="Calibri"/>
        <family val="2"/>
        <scheme val="minor"/>
      </rPr>
      <t>i</t>
    </r>
    <r>
      <rPr>
        <sz val="11"/>
        <color theme="1"/>
        <rFont val="Calibri"/>
        <family val="2"/>
        <scheme val="minor"/>
      </rPr>
      <t xml:space="preserve"> B</t>
    </r>
    <r>
      <rPr>
        <vertAlign val="subscript"/>
        <sz val="11"/>
        <color theme="1"/>
        <rFont val="Calibri"/>
        <family val="2"/>
        <scheme val="minor"/>
      </rPr>
      <t>d</t>
    </r>
    <r>
      <rPr>
        <sz val="11"/>
        <color theme="1"/>
        <rFont val="Calibri"/>
        <family val="2"/>
        <scheme val="minor"/>
      </rPr>
      <t>(sq) + C</t>
    </r>
    <r>
      <rPr>
        <vertAlign val="subscript"/>
        <sz val="11"/>
        <color theme="1"/>
        <rFont val="Calibri"/>
        <family val="2"/>
        <scheme val="minor"/>
      </rPr>
      <t>s</t>
    </r>
    <r>
      <rPr>
        <sz val="11"/>
        <color theme="1"/>
        <rFont val="Calibri"/>
        <family val="2"/>
        <scheme val="minor"/>
      </rPr>
      <t xml:space="preserve"> w</t>
    </r>
    <r>
      <rPr>
        <vertAlign val="subscript"/>
        <sz val="11"/>
        <color theme="1"/>
        <rFont val="Calibri"/>
        <family val="2"/>
        <scheme val="minor"/>
      </rPr>
      <t>s</t>
    </r>
    <r>
      <rPr>
        <sz val="11"/>
        <color theme="1"/>
        <rFont val="Calibri"/>
        <family val="2"/>
        <scheme val="minor"/>
      </rPr>
      <t xml:space="preserve"> H</t>
    </r>
    <r>
      <rPr>
        <vertAlign val="subscript"/>
        <sz val="11"/>
        <color theme="1"/>
        <rFont val="Calibri"/>
        <family val="2"/>
        <scheme val="minor"/>
      </rPr>
      <t>cs</t>
    </r>
    <r>
      <rPr>
        <sz val="11"/>
        <color theme="1"/>
        <rFont val="Calibri"/>
        <family val="2"/>
        <scheme val="minor"/>
      </rPr>
      <t xml:space="preserve"> B</t>
    </r>
    <r>
      <rPr>
        <vertAlign val="subscript"/>
        <sz val="11"/>
        <color theme="1"/>
        <rFont val="Calibri"/>
        <family val="2"/>
        <scheme val="minor"/>
      </rPr>
      <t>d</t>
    </r>
  </si>
  <si>
    <t>Bedding Factors -Trench Installations</t>
  </si>
  <si>
    <t>Surcharge Load over Existing 48" RCP, Class V, storm pipe</t>
  </si>
  <si>
    <t>D. Factor of Saftey of 1.00 is used</t>
  </si>
  <si>
    <t>A. assume 8.0' old trench width installation</t>
  </si>
  <si>
    <r>
      <t>W</t>
    </r>
    <r>
      <rPr>
        <vertAlign val="subscript"/>
        <sz val="11"/>
        <color theme="1"/>
        <rFont val="Calibri"/>
        <family val="2"/>
        <scheme val="minor"/>
      </rPr>
      <t>di</t>
    </r>
    <r>
      <rPr>
        <sz val="11"/>
        <color theme="1"/>
        <rFont val="Calibri"/>
        <family val="2"/>
        <scheme val="minor"/>
      </rPr>
      <t xml:space="preserve"> = </t>
    </r>
  </si>
  <si>
    <r>
      <t>W</t>
    </r>
    <r>
      <rPr>
        <vertAlign val="subscript"/>
        <sz val="11"/>
        <color theme="1"/>
        <rFont val="Calibri"/>
        <family val="2"/>
        <scheme val="minor"/>
      </rPr>
      <t>ds</t>
    </r>
    <r>
      <rPr>
        <sz val="11"/>
        <color theme="1"/>
        <rFont val="Calibri"/>
        <family val="2"/>
        <scheme val="minor"/>
      </rPr>
      <t xml:space="preserve"> = </t>
    </r>
  </si>
  <si>
    <t>Existing Storm Sewer Pipe  - Sta. Ramp C3-3007+85.45</t>
  </si>
  <si>
    <t>settlement ratio, figure 4.5, page 4-7</t>
  </si>
  <si>
    <t>table referances</t>
  </si>
  <si>
    <t>bedding factor, trench, per calculation</t>
  </si>
  <si>
    <t>Class D Bedding</t>
  </si>
  <si>
    <r>
      <t>B</t>
    </r>
    <r>
      <rPr>
        <vertAlign val="subscript"/>
        <sz val="11"/>
        <color theme="1"/>
        <rFont val="Calibri"/>
        <family val="2"/>
        <scheme val="minor"/>
      </rPr>
      <t>f</t>
    </r>
    <r>
      <rPr>
        <sz val="11"/>
        <color theme="1"/>
        <rFont val="Calibri"/>
        <family val="2"/>
        <scheme val="minor"/>
      </rPr>
      <t xml:space="preserve"> above is for referance only for below calculation. The B</t>
    </r>
    <r>
      <rPr>
        <vertAlign val="subscript"/>
        <sz val="11"/>
        <color theme="1"/>
        <rFont val="Calibri"/>
        <family val="2"/>
        <scheme val="minor"/>
      </rPr>
      <t>f</t>
    </r>
    <r>
      <rPr>
        <sz val="11"/>
        <color theme="1"/>
        <rFont val="Calibri"/>
        <family val="2"/>
        <scheme val="minor"/>
      </rPr>
      <t xml:space="preserve"> below is applied to the calclations</t>
    </r>
  </si>
  <si>
    <t>required ultimate strength in three-edge-bearing test</t>
  </si>
  <si>
    <t xml:space="preserve">T.E.B. = </t>
  </si>
  <si>
    <t>Pipe size</t>
  </si>
  <si>
    <t>Existing fill height</t>
  </si>
  <si>
    <t>48"</t>
  </si>
  <si>
    <t>Ultimate D-Load Type 1 Bedding, Positive Insallation</t>
  </si>
  <si>
    <t>Surcharge Loads (From the american concrete pipe association "design data 22")</t>
  </si>
  <si>
    <t>Max. Fill Height in Feet for Class V pipe</t>
  </si>
  <si>
    <t>Surcharge fill height + existing fill height</t>
  </si>
  <si>
    <r>
      <t xml:space="preserve">A common type of surcharge load is additional soil fill placed after the pipe has been installed for a period of time. If the surcharge load is a building or other surface load, the resultant uniformly distributed load can be converted to an equivalent height of fill, and then evaluated as an additional soil load. When concrete pipe has been installed underground, the soil-structure system will continually show an increase in load capacity. Data on concrete pipe, which have been removed from service and tested, indicate an increase in concrete strength and an increase in load carrying capacity of </t>
    </r>
    <r>
      <rPr>
        <sz val="11"/>
        <color rgb="FFFF0000"/>
        <rFont val="Calibri"/>
        <family val="2"/>
        <scheme val="minor"/>
      </rPr>
      <t>10 to 40</t>
    </r>
    <r>
      <rPr>
        <sz val="11"/>
        <color theme="1"/>
        <rFont val="Calibri"/>
        <family val="2"/>
        <scheme val="minor"/>
      </rPr>
      <t xml:space="preserve"> percent. Settlement and consolidation will improve the soil structure surrounding the pipe, which also improves load carrying capacity.</t>
    </r>
  </si>
  <si>
    <t>Proposed Fill Height</t>
  </si>
  <si>
    <t>Existing Fill Height</t>
  </si>
  <si>
    <t>A</t>
  </si>
  <si>
    <t>B</t>
  </si>
  <si>
    <t>C</t>
  </si>
  <si>
    <t>D</t>
  </si>
  <si>
    <t>E</t>
  </si>
  <si>
    <t>F</t>
  </si>
  <si>
    <t>G</t>
  </si>
  <si>
    <t>H</t>
  </si>
  <si>
    <t>I</t>
  </si>
  <si>
    <t>% increase in fill height (F) over existing fill height (E)</t>
  </si>
  <si>
    <t>% increase in proposed fill (F) over pipe max. fill height (D)</t>
  </si>
  <si>
    <t>Load coef. backed in from ACPA Fill height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</si>
</sst>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scheme val="minor"/>
    </font>
    <font>
      <b/>
      <sz val="14"/>
      <color theme="1"/>
      <name val="Calibri"/>
      <family val="2"/>
      <scheme val="minor"/>
    </font>
    <font>
      <b/>
      <u/>
      <sz val="11"/>
      <color theme="1"/>
      <name val="Calibri"/>
      <family val="2"/>
      <scheme val="minor"/>
    </font>
    <font>
      <vertAlign val="subscript"/>
      <sz val="11"/>
      <color theme="1"/>
      <name val="Calibri"/>
      <family val="2"/>
      <scheme val="minor"/>
    </font>
    <font>
      <sz val="10"/>
      <color theme="1"/>
      <name val="Calibri"/>
      <family val="2"/>
      <scheme val="minor"/>
    </font>
    <font>
      <sz val="11"/>
      <color rgb="FFFF0000"/>
      <name val="Calibri"/>
      <family val="2"/>
      <scheme val="minor"/>
    </font>
    <font>
      <b/>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0" fillId="0" borderId="0" xfId="0" applyAlignment="1">
      <alignment horizontal="center" vertical="center"/>
    </xf>
    <xf numFmtId="0" fontId="4" fillId="0" borderId="0" xfId="0" applyFont="1"/>
    <xf numFmtId="0" fontId="4" fillId="0" borderId="0" xfId="0" applyFont="1" applyAlignment="1">
      <alignment horizontal="left" vertical="center"/>
    </xf>
    <xf numFmtId="0" fontId="0" fillId="0" borderId="0" xfId="0" applyFill="1" applyBorder="1" applyAlignment="1">
      <alignment horizontal="left" vertical="center"/>
    </xf>
    <xf numFmtId="2" fontId="0" fillId="2"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2" fontId="0" fillId="0" borderId="0" xfId="0" applyNumberFormat="1" applyFill="1" applyBorder="1" applyAlignment="1">
      <alignment horizontal="center" vertical="center"/>
    </xf>
    <xf numFmtId="0" fontId="5" fillId="0" borderId="0" xfId="0" applyFont="1"/>
    <xf numFmtId="164" fontId="0" fillId="3" borderId="1" xfId="0" applyNumberFormat="1" applyFill="1" applyBorder="1" applyAlignment="1">
      <alignment horizontal="center" vertical="center"/>
    </xf>
    <xf numFmtId="164" fontId="0" fillId="2" borderId="1" xfId="0" applyNumberFormat="1" applyFill="1" applyBorder="1" applyAlignment="1">
      <alignment horizontal="center" vertical="center"/>
    </xf>
    <xf numFmtId="0" fontId="0" fillId="0" borderId="0" xfId="0" applyFill="1" applyBorder="1" applyAlignment="1">
      <alignment horizontal="center" vertical="center"/>
    </xf>
    <xf numFmtId="0" fontId="4" fillId="0" borderId="0" xfId="0" applyFont="1" applyFill="1" applyBorder="1"/>
    <xf numFmtId="0" fontId="0" fillId="0" borderId="0" xfId="0" applyFill="1" applyBorder="1"/>
    <xf numFmtId="2" fontId="0" fillId="0" borderId="0" xfId="0" applyNumberFormat="1"/>
    <xf numFmtId="0" fontId="0" fillId="0" borderId="0" xfId="0" applyBorder="1" applyAlignment="1">
      <alignment horizontal="center" vertical="center"/>
    </xf>
    <xf numFmtId="164" fontId="0" fillId="0" borderId="0" xfId="0" applyNumberFormat="1"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6" fillId="0" borderId="0" xfId="0" applyFont="1"/>
    <xf numFmtId="2"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zoomScaleNormal="100" workbookViewId="0">
      <selection activeCell="B7" sqref="B7"/>
    </sheetView>
  </sheetViews>
  <sheetFormatPr defaultRowHeight="15" x14ac:dyDescent="0.25"/>
  <cols>
    <col min="2" max="2" width="9.140625" customWidth="1"/>
  </cols>
  <sheetData>
    <row r="1" spans="1:11" ht="18.75" x14ac:dyDescent="0.3">
      <c r="A1" s="1" t="s">
        <v>60</v>
      </c>
    </row>
    <row r="2" spans="1:11" ht="18.75" x14ac:dyDescent="0.3">
      <c r="A2" s="1" t="s">
        <v>65</v>
      </c>
    </row>
    <row r="3" spans="1:11" x14ac:dyDescent="0.25">
      <c r="A3" t="s">
        <v>35</v>
      </c>
    </row>
    <row r="5" spans="1:11" x14ac:dyDescent="0.25">
      <c r="A5" s="2" t="s">
        <v>38</v>
      </c>
    </row>
    <row r="6" spans="1:11" ht="18" x14ac:dyDescent="0.35">
      <c r="A6" t="s">
        <v>58</v>
      </c>
      <c r="I6" t="s">
        <v>39</v>
      </c>
    </row>
    <row r="7" spans="1:11" ht="18" x14ac:dyDescent="0.25">
      <c r="A7" s="3" t="s">
        <v>0</v>
      </c>
      <c r="B7" s="7">
        <v>2.6</v>
      </c>
      <c r="C7" s="5" t="s">
        <v>53</v>
      </c>
      <c r="I7" s="3" t="s">
        <v>13</v>
      </c>
      <c r="J7" s="11">
        <v>1.431</v>
      </c>
      <c r="K7" s="4" t="s">
        <v>40</v>
      </c>
    </row>
    <row r="8" spans="1:11" ht="18" x14ac:dyDescent="0.25">
      <c r="A8" s="3" t="s">
        <v>54</v>
      </c>
      <c r="B8" s="7">
        <v>125</v>
      </c>
      <c r="C8" s="5" t="s">
        <v>55</v>
      </c>
      <c r="I8" s="3" t="s">
        <v>14</v>
      </c>
      <c r="J8" s="12">
        <v>1.31</v>
      </c>
      <c r="K8" s="4" t="s">
        <v>41</v>
      </c>
    </row>
    <row r="9" spans="1:11" ht="18" x14ac:dyDescent="0.25">
      <c r="A9" s="3" t="s">
        <v>1</v>
      </c>
      <c r="B9" s="7">
        <v>8</v>
      </c>
      <c r="C9" s="5" t="s">
        <v>37</v>
      </c>
      <c r="G9" s="10"/>
      <c r="I9" s="3" t="s">
        <v>15</v>
      </c>
      <c r="J9" s="12">
        <v>0.59399999999999997</v>
      </c>
      <c r="K9" s="4" t="s">
        <v>42</v>
      </c>
    </row>
    <row r="10" spans="1:11" ht="18" x14ac:dyDescent="0.25">
      <c r="A10" s="3" t="s">
        <v>2</v>
      </c>
      <c r="B10" s="7">
        <v>0.5</v>
      </c>
      <c r="C10" s="5" t="s">
        <v>10</v>
      </c>
      <c r="I10" s="3" t="s">
        <v>16</v>
      </c>
      <c r="J10" s="8">
        <f>+J30</f>
        <v>0.16544049936945124</v>
      </c>
      <c r="K10" s="4" t="s">
        <v>43</v>
      </c>
    </row>
    <row r="11" spans="1:11" ht="18" x14ac:dyDescent="0.25">
      <c r="A11" s="3" t="s">
        <v>5</v>
      </c>
      <c r="B11" s="7">
        <v>48.73</v>
      </c>
      <c r="C11" s="5" t="s">
        <v>7</v>
      </c>
    </row>
    <row r="12" spans="1:11" ht="18" x14ac:dyDescent="0.25">
      <c r="A12" s="3" t="s">
        <v>6</v>
      </c>
      <c r="B12" s="7">
        <v>17.37</v>
      </c>
      <c r="C12" s="5" t="s">
        <v>4</v>
      </c>
      <c r="I12" s="13" t="s">
        <v>44</v>
      </c>
      <c r="J12" s="8">
        <f>+J7/(J8-(J9*J10))</f>
        <v>1.1809577681535481</v>
      </c>
      <c r="K12" s="14" t="s">
        <v>45</v>
      </c>
    </row>
    <row r="13" spans="1:11" ht="18" x14ac:dyDescent="0.25">
      <c r="A13" s="3" t="s">
        <v>57</v>
      </c>
      <c r="B13" s="7">
        <v>130</v>
      </c>
      <c r="C13" s="5" t="s">
        <v>56</v>
      </c>
    </row>
    <row r="14" spans="1:11" x14ac:dyDescent="0.25">
      <c r="A14" s="3"/>
      <c r="B14" s="9"/>
      <c r="C14" s="5"/>
    </row>
    <row r="15" spans="1:11" x14ac:dyDescent="0.25">
      <c r="A15" s="6" t="s">
        <v>62</v>
      </c>
      <c r="I15" t="s">
        <v>67</v>
      </c>
    </row>
    <row r="16" spans="1:11" ht="18" x14ac:dyDescent="0.25">
      <c r="A16" s="6" t="s">
        <v>8</v>
      </c>
      <c r="I16" s="3" t="s">
        <v>46</v>
      </c>
      <c r="J16" s="8">
        <f>+J17/J27</f>
        <v>10.089026915113871</v>
      </c>
      <c r="K16" s="14" t="s">
        <v>48</v>
      </c>
    </row>
    <row r="17" spans="1:11" x14ac:dyDescent="0.25">
      <c r="A17" s="6" t="s">
        <v>9</v>
      </c>
      <c r="I17" s="3" t="s">
        <v>3</v>
      </c>
      <c r="J17" s="8">
        <f>+B11</f>
        <v>48.73</v>
      </c>
      <c r="K17" s="4" t="s">
        <v>47</v>
      </c>
    </row>
    <row r="18" spans="1:11" ht="18" x14ac:dyDescent="0.25">
      <c r="A18" s="6" t="s">
        <v>61</v>
      </c>
      <c r="I18" s="3" t="s">
        <v>49</v>
      </c>
      <c r="J18" s="8">
        <f>+B9/J27</f>
        <v>1.6563146997929605</v>
      </c>
      <c r="K18" s="4" t="s">
        <v>50</v>
      </c>
    </row>
    <row r="19" spans="1:11" ht="18" x14ac:dyDescent="0.25">
      <c r="A19" s="13"/>
      <c r="B19" s="9"/>
      <c r="C19" s="13"/>
      <c r="D19" s="9"/>
      <c r="F19" s="16"/>
      <c r="I19" s="13" t="s">
        <v>51</v>
      </c>
      <c r="J19" s="12">
        <v>0</v>
      </c>
      <c r="K19" s="4" t="s">
        <v>66</v>
      </c>
    </row>
    <row r="20" spans="1:11" ht="18" x14ac:dyDescent="0.25">
      <c r="A20" s="3" t="s">
        <v>63</v>
      </c>
      <c r="B20" s="8">
        <f>+(($B$7*$B$8*($B$9*$B$9)))</f>
        <v>20800</v>
      </c>
      <c r="C20" s="3" t="s">
        <v>64</v>
      </c>
      <c r="D20" s="8">
        <f>+($B$10*$B$13*$B$12*$B$9)</f>
        <v>9032.4</v>
      </c>
      <c r="F20" s="16"/>
      <c r="G20" s="16"/>
      <c r="I20" s="13"/>
      <c r="J20" s="18"/>
      <c r="K20" s="4"/>
    </row>
    <row r="21" spans="1:11" ht="18" x14ac:dyDescent="0.25">
      <c r="A21" s="3" t="s">
        <v>11</v>
      </c>
      <c r="B21" s="8">
        <f>+(($B$7*$B$8*($B$9*$B$9)))+($B$10*$B$13*$B$12*$B$9)</f>
        <v>29832.400000000001</v>
      </c>
      <c r="C21" s="5" t="s">
        <v>12</v>
      </c>
    </row>
    <row r="22" spans="1:11" ht="18" x14ac:dyDescent="0.35">
      <c r="I22" t="s">
        <v>17</v>
      </c>
    </row>
    <row r="23" spans="1:11" x14ac:dyDescent="0.25">
      <c r="A23" s="2" t="s">
        <v>59</v>
      </c>
      <c r="B23" s="9"/>
      <c r="C23" s="14"/>
      <c r="D23" s="15"/>
      <c r="I23" s="3" t="s">
        <v>18</v>
      </c>
      <c r="J23" s="8">
        <f>+J27/J26</f>
        <v>7.3071104387291988E-2</v>
      </c>
      <c r="K23" s="4" t="s">
        <v>23</v>
      </c>
    </row>
    <row r="24" spans="1:11" x14ac:dyDescent="0.25">
      <c r="A24" s="13"/>
      <c r="B24" s="9"/>
      <c r="C24" s="14"/>
      <c r="D24" s="15"/>
      <c r="I24" s="3" t="s">
        <v>19</v>
      </c>
      <c r="J24" s="7">
        <v>0.33</v>
      </c>
      <c r="K24" s="4" t="s">
        <v>36</v>
      </c>
    </row>
    <row r="25" spans="1:11" ht="18" x14ac:dyDescent="0.25">
      <c r="A25" s="3" t="s">
        <v>44</v>
      </c>
      <c r="B25" s="7">
        <v>1.1000000000000001</v>
      </c>
      <c r="C25" s="4" t="s">
        <v>52</v>
      </c>
      <c r="I25" s="3" t="s">
        <v>20</v>
      </c>
      <c r="J25" s="7">
        <v>2</v>
      </c>
      <c r="K25" s="4" t="s">
        <v>24</v>
      </c>
    </row>
    <row r="26" spans="1:11" x14ac:dyDescent="0.25">
      <c r="A26" s="3"/>
      <c r="B26" s="9"/>
      <c r="C26" s="4" t="s">
        <v>69</v>
      </c>
      <c r="I26" s="3" t="s">
        <v>3</v>
      </c>
      <c r="J26" s="8">
        <f>+B11+B12</f>
        <v>66.099999999999994</v>
      </c>
      <c r="K26" s="4" t="s">
        <v>25</v>
      </c>
    </row>
    <row r="27" spans="1:11" ht="18" customHeight="1" x14ac:dyDescent="0.25">
      <c r="A27" s="26" t="s">
        <v>70</v>
      </c>
      <c r="B27" s="26"/>
      <c r="C27" s="26"/>
      <c r="D27" s="26"/>
      <c r="E27" s="26"/>
      <c r="F27" s="26"/>
      <c r="I27" s="3" t="s">
        <v>21</v>
      </c>
      <c r="J27" s="7">
        <v>4.83</v>
      </c>
      <c r="K27" s="5" t="s">
        <v>22</v>
      </c>
    </row>
    <row r="28" spans="1:11" x14ac:dyDescent="0.25">
      <c r="A28" s="26"/>
      <c r="B28" s="26"/>
      <c r="C28" s="26"/>
      <c r="D28" s="26"/>
      <c r="E28" s="26"/>
      <c r="F28" s="26"/>
      <c r="I28" s="3" t="s">
        <v>26</v>
      </c>
      <c r="J28" s="7">
        <v>4</v>
      </c>
      <c r="K28" s="5" t="s">
        <v>27</v>
      </c>
    </row>
    <row r="30" spans="1:11" ht="18" x14ac:dyDescent="0.25">
      <c r="A30" s="3" t="s">
        <v>34</v>
      </c>
      <c r="B30" s="8">
        <f>+J12</f>
        <v>1.1809577681535481</v>
      </c>
      <c r="C30" s="4" t="s">
        <v>68</v>
      </c>
      <c r="I30" s="3" t="s">
        <v>16</v>
      </c>
      <c r="J30" s="8">
        <f>+(J23*J24/J25)*((J26/J27)+(J23/2))</f>
        <v>0.16544049936945124</v>
      </c>
      <c r="K30" s="4" t="s">
        <v>28</v>
      </c>
    </row>
    <row r="32" spans="1:11" x14ac:dyDescent="0.25">
      <c r="A32" s="2" t="s">
        <v>30</v>
      </c>
    </row>
    <row r="33" spans="1:5" ht="18" x14ac:dyDescent="0.35">
      <c r="A33" t="s">
        <v>29</v>
      </c>
      <c r="E33" s="8">
        <f>1*B21</f>
        <v>29832.400000000001</v>
      </c>
    </row>
    <row r="34" spans="1:5" ht="18" x14ac:dyDescent="0.35">
      <c r="A34" t="s">
        <v>31</v>
      </c>
      <c r="E34" s="9"/>
    </row>
    <row r="35" spans="1:5" x14ac:dyDescent="0.25">
      <c r="A35" s="3" t="s">
        <v>72</v>
      </c>
      <c r="B35" s="8">
        <f>+E33/B30</f>
        <v>25261.191216552626</v>
      </c>
      <c r="C35" s="4" t="s">
        <v>71</v>
      </c>
    </row>
    <row r="36" spans="1:5" x14ac:dyDescent="0.25">
      <c r="A36" t="s">
        <v>32</v>
      </c>
    </row>
    <row r="37" spans="1:5" x14ac:dyDescent="0.25">
      <c r="A37" t="s">
        <v>33</v>
      </c>
      <c r="B37" s="8">
        <f>+B35/J28</f>
        <v>6315.2978041381566</v>
      </c>
    </row>
  </sheetData>
  <mergeCells count="1">
    <mergeCell ref="A27:F28"/>
  </mergeCells>
  <pageMargins left="0.7" right="0.7" top="0.75" bottom="0.75" header="0.3" footer="0.3"/>
  <pageSetup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zoomScaleNormal="100" zoomScaleSheetLayoutView="89" workbookViewId="0">
      <selection activeCell="A7" sqref="A7:J7"/>
    </sheetView>
  </sheetViews>
  <sheetFormatPr defaultRowHeight="15" x14ac:dyDescent="0.25"/>
  <cols>
    <col min="3" max="3" width="10.85546875" customWidth="1"/>
    <col min="7" max="8" width="10.140625" customWidth="1"/>
    <col min="9" max="9" width="10.85546875" customWidth="1"/>
  </cols>
  <sheetData>
    <row r="1" spans="1:10" x14ac:dyDescent="0.25">
      <c r="A1" s="19" t="s">
        <v>83</v>
      </c>
      <c r="B1" s="19" t="s">
        <v>84</v>
      </c>
      <c r="C1" s="19" t="s">
        <v>85</v>
      </c>
      <c r="D1" s="19" t="s">
        <v>86</v>
      </c>
      <c r="E1" s="19" t="s">
        <v>87</v>
      </c>
      <c r="F1" s="19" t="s">
        <v>88</v>
      </c>
      <c r="G1" s="19" t="s">
        <v>89</v>
      </c>
      <c r="H1" s="19" t="s">
        <v>90</v>
      </c>
      <c r="I1" s="19" t="s">
        <v>91</v>
      </c>
      <c r="J1" s="17"/>
    </row>
    <row r="2" spans="1:10" ht="116.25" customHeight="1" x14ac:dyDescent="0.25">
      <c r="A2" s="20" t="s">
        <v>73</v>
      </c>
      <c r="B2" s="20" t="s">
        <v>74</v>
      </c>
      <c r="C2" s="20" t="s">
        <v>76</v>
      </c>
      <c r="D2" s="20" t="s">
        <v>78</v>
      </c>
      <c r="E2" s="20" t="s">
        <v>82</v>
      </c>
      <c r="F2" s="20" t="s">
        <v>81</v>
      </c>
      <c r="G2" s="20" t="s">
        <v>79</v>
      </c>
      <c r="H2" s="25" t="s">
        <v>92</v>
      </c>
      <c r="I2" s="25" t="s">
        <v>93</v>
      </c>
      <c r="J2" s="24"/>
    </row>
    <row r="3" spans="1:10" x14ac:dyDescent="0.25">
      <c r="A3" s="19" t="s">
        <v>75</v>
      </c>
      <c r="B3" s="19">
        <v>48.73</v>
      </c>
      <c r="C3" s="19">
        <v>2975</v>
      </c>
      <c r="D3" s="19">
        <v>52</v>
      </c>
      <c r="E3" s="22">
        <f>+'Surcharge Trench Sta. 3007+46'!B11</f>
        <v>48.73</v>
      </c>
      <c r="F3" s="22">
        <f>+'Surcharge Trench Sta. 3007+46'!B12</f>
        <v>17.37</v>
      </c>
      <c r="G3" s="22">
        <f>+'Surcharge Trench Sta. 3007+46'!J26</f>
        <v>66.099999999999994</v>
      </c>
      <c r="H3" s="23">
        <f>+(F3/E3)</f>
        <v>0.35645392981736101</v>
      </c>
      <c r="I3" s="23">
        <f>+(F3/G3)</f>
        <v>0.2627836611195159</v>
      </c>
      <c r="J3" s="17"/>
    </row>
    <row r="6" spans="1:10" x14ac:dyDescent="0.25">
      <c r="A6" s="21" t="s">
        <v>77</v>
      </c>
    </row>
    <row r="7" spans="1:10" ht="126" customHeight="1" x14ac:dyDescent="0.25">
      <c r="A7" s="27" t="s">
        <v>80</v>
      </c>
      <c r="B7" s="27"/>
      <c r="C7" s="27"/>
      <c r="D7" s="27"/>
      <c r="E7" s="27"/>
      <c r="F7" s="27"/>
      <c r="G7" s="27"/>
      <c r="H7" s="27"/>
      <c r="I7" s="27"/>
      <c r="J7" s="27"/>
    </row>
  </sheetData>
  <mergeCells count="1">
    <mergeCell ref="A7:J7"/>
  </mergeCells>
  <pageMargins left="0.7" right="0.7" top="0.75" bottom="0.75" header="0.3" footer="0.3"/>
  <pageSetup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zoomScaleNormal="100" workbookViewId="0">
      <selection activeCell="B8" sqref="B8"/>
    </sheetView>
  </sheetViews>
  <sheetFormatPr defaultRowHeight="15" x14ac:dyDescent="0.25"/>
  <cols>
    <col min="2" max="2" width="9.140625" customWidth="1"/>
  </cols>
  <sheetData>
    <row r="1" spans="1:11" ht="18.75" x14ac:dyDescent="0.3">
      <c r="A1" s="1" t="s">
        <v>60</v>
      </c>
    </row>
    <row r="2" spans="1:11" ht="18.75" x14ac:dyDescent="0.3">
      <c r="A2" s="1" t="s">
        <v>65</v>
      </c>
    </row>
    <row r="3" spans="1:11" x14ac:dyDescent="0.25">
      <c r="A3" t="s">
        <v>35</v>
      </c>
    </row>
    <row r="5" spans="1:11" x14ac:dyDescent="0.25">
      <c r="A5" s="2" t="s">
        <v>38</v>
      </c>
    </row>
    <row r="6" spans="1:11" ht="18" x14ac:dyDescent="0.35">
      <c r="A6" t="s">
        <v>58</v>
      </c>
      <c r="I6" t="s">
        <v>39</v>
      </c>
    </row>
    <row r="7" spans="1:11" ht="18" x14ac:dyDescent="0.25">
      <c r="A7" s="3" t="s">
        <v>0</v>
      </c>
      <c r="B7" s="7">
        <v>2.6</v>
      </c>
      <c r="C7" s="5" t="s">
        <v>94</v>
      </c>
      <c r="I7" s="3" t="s">
        <v>13</v>
      </c>
      <c r="J7" s="11">
        <v>1.431</v>
      </c>
      <c r="K7" s="4" t="s">
        <v>40</v>
      </c>
    </row>
    <row r="8" spans="1:11" ht="18" x14ac:dyDescent="0.25">
      <c r="A8" s="3" t="s">
        <v>54</v>
      </c>
      <c r="B8" s="7">
        <v>125</v>
      </c>
      <c r="C8" s="5" t="s">
        <v>55</v>
      </c>
      <c r="I8" s="3" t="s">
        <v>14</v>
      </c>
      <c r="J8" s="12">
        <v>1.31</v>
      </c>
      <c r="K8" s="4" t="s">
        <v>41</v>
      </c>
    </row>
    <row r="9" spans="1:11" ht="18" x14ac:dyDescent="0.25">
      <c r="A9" s="3" t="s">
        <v>1</v>
      </c>
      <c r="B9" s="7">
        <v>8</v>
      </c>
      <c r="C9" s="5" t="s">
        <v>37</v>
      </c>
      <c r="G9" s="10"/>
      <c r="I9" s="3" t="s">
        <v>15</v>
      </c>
      <c r="J9" s="12">
        <v>0.59399999999999997</v>
      </c>
      <c r="K9" s="4" t="s">
        <v>42</v>
      </c>
    </row>
    <row r="10" spans="1:11" ht="18" x14ac:dyDescent="0.25">
      <c r="A10" s="3" t="s">
        <v>2</v>
      </c>
      <c r="B10" s="7">
        <v>0.5</v>
      </c>
      <c r="C10" s="5" t="s">
        <v>10</v>
      </c>
      <c r="I10" s="3" t="s">
        <v>16</v>
      </c>
      <c r="J10" s="8">
        <f>+J30</f>
        <v>0.16544049936945124</v>
      </c>
      <c r="K10" s="4" t="s">
        <v>43</v>
      </c>
    </row>
    <row r="11" spans="1:11" ht="18" x14ac:dyDescent="0.25">
      <c r="A11" s="3" t="s">
        <v>5</v>
      </c>
      <c r="B11" s="7">
        <v>48.73</v>
      </c>
      <c r="C11" s="5" t="s">
        <v>7</v>
      </c>
    </row>
    <row r="12" spans="1:11" ht="18" x14ac:dyDescent="0.25">
      <c r="A12" s="3" t="s">
        <v>6</v>
      </c>
      <c r="B12" s="7">
        <v>17.37</v>
      </c>
      <c r="C12" s="5" t="s">
        <v>4</v>
      </c>
      <c r="I12" s="13" t="s">
        <v>44</v>
      </c>
      <c r="J12" s="8">
        <f>+J7/(J8-(J9*J10))</f>
        <v>1.1809577681535481</v>
      </c>
      <c r="K12" s="14" t="s">
        <v>45</v>
      </c>
    </row>
    <row r="13" spans="1:11" ht="18" x14ac:dyDescent="0.25">
      <c r="A13" s="3" t="s">
        <v>57</v>
      </c>
      <c r="B13" s="7">
        <v>130</v>
      </c>
      <c r="C13" s="5" t="s">
        <v>56</v>
      </c>
    </row>
    <row r="14" spans="1:11" x14ac:dyDescent="0.25">
      <c r="A14" s="3"/>
      <c r="B14" s="9"/>
      <c r="C14" s="5"/>
    </row>
    <row r="15" spans="1:11" x14ac:dyDescent="0.25">
      <c r="A15" s="6" t="s">
        <v>62</v>
      </c>
      <c r="I15" t="s">
        <v>67</v>
      </c>
    </row>
    <row r="16" spans="1:11" ht="18" x14ac:dyDescent="0.25">
      <c r="A16" s="6" t="s">
        <v>8</v>
      </c>
      <c r="I16" s="3" t="s">
        <v>46</v>
      </c>
      <c r="J16" s="8">
        <f>+J17/J27</f>
        <v>10.089026915113871</v>
      </c>
      <c r="K16" s="14" t="s">
        <v>48</v>
      </c>
    </row>
    <row r="17" spans="1:11" x14ac:dyDescent="0.25">
      <c r="A17" s="6" t="s">
        <v>9</v>
      </c>
      <c r="I17" s="3" t="s">
        <v>3</v>
      </c>
      <c r="J17" s="8">
        <f>+B11</f>
        <v>48.73</v>
      </c>
      <c r="K17" s="4" t="s">
        <v>47</v>
      </c>
    </row>
    <row r="18" spans="1:11" ht="18" x14ac:dyDescent="0.25">
      <c r="A18" s="6" t="s">
        <v>61</v>
      </c>
      <c r="I18" s="3" t="s">
        <v>49</v>
      </c>
      <c r="J18" s="8">
        <f>+B9/J27</f>
        <v>1.6563146997929605</v>
      </c>
      <c r="K18" s="4" t="s">
        <v>50</v>
      </c>
    </row>
    <row r="19" spans="1:11" ht="18" x14ac:dyDescent="0.25">
      <c r="A19" s="13"/>
      <c r="B19" s="9"/>
      <c r="C19" s="13"/>
      <c r="D19" s="9"/>
      <c r="F19" s="16"/>
      <c r="I19" s="13" t="s">
        <v>51</v>
      </c>
      <c r="J19" s="12">
        <v>0</v>
      </c>
      <c r="K19" s="4" t="s">
        <v>66</v>
      </c>
    </row>
    <row r="20" spans="1:11" ht="18" x14ac:dyDescent="0.25">
      <c r="A20" s="3" t="s">
        <v>63</v>
      </c>
      <c r="B20" s="8">
        <f>+(($B$7*$B$8*($B$9*$B$9)))</f>
        <v>20800</v>
      </c>
      <c r="C20" s="3" t="s">
        <v>64</v>
      </c>
      <c r="D20" s="8">
        <f>+($B$10*$B$13*$B$12*$B$9)</f>
        <v>9032.4</v>
      </c>
      <c r="F20" s="16"/>
      <c r="G20" s="16"/>
      <c r="I20" s="13"/>
      <c r="J20" s="18"/>
      <c r="K20" s="4"/>
    </row>
    <row r="21" spans="1:11" ht="18" x14ac:dyDescent="0.25">
      <c r="A21" s="3" t="s">
        <v>11</v>
      </c>
      <c r="B21" s="8">
        <f>+(($B$7*$B$8*($B$9*$B$9)))+($B$10*$B$13*$B$12*$B$9)</f>
        <v>29832.400000000001</v>
      </c>
      <c r="C21" s="5" t="s">
        <v>12</v>
      </c>
    </row>
    <row r="22" spans="1:11" ht="18" x14ac:dyDescent="0.35">
      <c r="I22" t="s">
        <v>17</v>
      </c>
    </row>
    <row r="23" spans="1:11" x14ac:dyDescent="0.25">
      <c r="A23" s="2" t="s">
        <v>59</v>
      </c>
      <c r="B23" s="9"/>
      <c r="C23" s="14"/>
      <c r="D23" s="15"/>
      <c r="I23" s="3" t="s">
        <v>18</v>
      </c>
      <c r="J23" s="8">
        <f>+J27/J26</f>
        <v>7.3071104387291988E-2</v>
      </c>
      <c r="K23" s="4" t="s">
        <v>23</v>
      </c>
    </row>
    <row r="24" spans="1:11" x14ac:dyDescent="0.25">
      <c r="A24" s="13"/>
      <c r="B24" s="9"/>
      <c r="C24" s="14"/>
      <c r="D24" s="15"/>
      <c r="I24" s="3" t="s">
        <v>19</v>
      </c>
      <c r="J24" s="7">
        <v>0.33</v>
      </c>
      <c r="K24" s="4" t="s">
        <v>36</v>
      </c>
    </row>
    <row r="25" spans="1:11" ht="18" x14ac:dyDescent="0.25">
      <c r="A25" s="3" t="s">
        <v>44</v>
      </c>
      <c r="B25" s="7">
        <v>1.1000000000000001</v>
      </c>
      <c r="C25" s="4" t="s">
        <v>52</v>
      </c>
      <c r="I25" s="3" t="s">
        <v>20</v>
      </c>
      <c r="J25" s="7">
        <v>2</v>
      </c>
      <c r="K25" s="4" t="s">
        <v>24</v>
      </c>
    </row>
    <row r="26" spans="1:11" x14ac:dyDescent="0.25">
      <c r="A26" s="3"/>
      <c r="B26" s="9"/>
      <c r="C26" s="4" t="s">
        <v>69</v>
      </c>
      <c r="I26" s="3" t="s">
        <v>3</v>
      </c>
      <c r="J26" s="8">
        <f>+B11+B12</f>
        <v>66.099999999999994</v>
      </c>
      <c r="K26" s="4" t="s">
        <v>25</v>
      </c>
    </row>
    <row r="27" spans="1:11" ht="18" customHeight="1" x14ac:dyDescent="0.25">
      <c r="A27" s="26" t="s">
        <v>70</v>
      </c>
      <c r="B27" s="26"/>
      <c r="C27" s="26"/>
      <c r="D27" s="26"/>
      <c r="E27" s="26"/>
      <c r="F27" s="26"/>
      <c r="I27" s="3" t="s">
        <v>21</v>
      </c>
      <c r="J27" s="7">
        <v>4.83</v>
      </c>
      <c r="K27" s="5" t="s">
        <v>22</v>
      </c>
    </row>
    <row r="28" spans="1:11" x14ac:dyDescent="0.25">
      <c r="A28" s="26"/>
      <c r="B28" s="26"/>
      <c r="C28" s="26"/>
      <c r="D28" s="26"/>
      <c r="E28" s="26"/>
      <c r="F28" s="26"/>
      <c r="I28" s="3" t="s">
        <v>26</v>
      </c>
      <c r="J28" s="7">
        <v>4</v>
      </c>
      <c r="K28" s="5" t="s">
        <v>27</v>
      </c>
    </row>
    <row r="30" spans="1:11" ht="18" x14ac:dyDescent="0.25">
      <c r="A30" s="3" t="s">
        <v>34</v>
      </c>
      <c r="B30" s="8">
        <f>+J12</f>
        <v>1.1809577681535481</v>
      </c>
      <c r="C30" s="4" t="s">
        <v>68</v>
      </c>
      <c r="I30" s="3" t="s">
        <v>16</v>
      </c>
      <c r="J30" s="8">
        <f>+(J23*J24/J25)*((J26/J27)+(J23/2))</f>
        <v>0.16544049936945124</v>
      </c>
      <c r="K30" s="4" t="s">
        <v>28</v>
      </c>
    </row>
    <row r="32" spans="1:11" x14ac:dyDescent="0.25">
      <c r="A32" s="2" t="s">
        <v>30</v>
      </c>
    </row>
    <row r="33" spans="1:5" ht="18" x14ac:dyDescent="0.35">
      <c r="A33" t="s">
        <v>29</v>
      </c>
      <c r="E33" s="8">
        <f>1*B21</f>
        <v>29832.400000000001</v>
      </c>
    </row>
    <row r="34" spans="1:5" ht="18" x14ac:dyDescent="0.35">
      <c r="A34" t="s">
        <v>31</v>
      </c>
      <c r="E34" s="9"/>
    </row>
    <row r="35" spans="1:5" x14ac:dyDescent="0.25">
      <c r="A35" s="3" t="s">
        <v>72</v>
      </c>
      <c r="B35" s="8">
        <f>+E33/B30</f>
        <v>25261.191216552626</v>
      </c>
      <c r="C35" s="4" t="s">
        <v>71</v>
      </c>
    </row>
    <row r="36" spans="1:5" x14ac:dyDescent="0.25">
      <c r="A36" t="s">
        <v>32</v>
      </c>
    </row>
    <row r="37" spans="1:5" x14ac:dyDescent="0.25">
      <c r="A37" t="s">
        <v>33</v>
      </c>
      <c r="B37" s="8">
        <f>+B35/J28</f>
        <v>6315.2978041381566</v>
      </c>
    </row>
  </sheetData>
  <mergeCells count="1">
    <mergeCell ref="A27:F28"/>
  </mergeCells>
  <pageMargins left="0.7" right="0.7" top="0.75" bottom="0.75" header="0.3" footer="0.3"/>
  <pageSetup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Surcharge Trench Sta. 3007+46</vt:lpstr>
      <vt:lpstr>Surcharge Loads</vt:lpstr>
      <vt:lpstr>Surcharge Trench Cd backed in</vt:lpstr>
      <vt:lpstr>'Surcharge Trench Cd backed in'!Print_Area</vt:lpstr>
      <vt:lpstr>'Surcharge Trench Sta. 3007+46'!Print_Area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Ted Zangmeister</dc:creator>
  <cp:lastModifiedBy>Zangmeister,Ted</cp:lastModifiedBy>
  <cp:lastPrinted>2015-01-30T16:09:01Z</cp:lastPrinted>
  <dcterms:created xsi:type="dcterms:W3CDTF">2012-02-10T16:06:43Z</dcterms:created>
  <dcterms:modified xsi:type="dcterms:W3CDTF">2019-09-12T15:41:44Z</dcterms:modified>
</cp:coreProperties>
</file>